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ado's 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E4" i="1"/>
  <c r="G4" i="1" s="1"/>
  <c r="I4" i="1" s="1"/>
  <c r="E12" i="1"/>
  <c r="G12" i="1" s="1"/>
  <c r="I12" i="1" s="1"/>
  <c r="E8" i="1"/>
  <c r="G8" i="1" s="1"/>
  <c r="I8" i="1" s="1"/>
  <c r="D8" i="1"/>
  <c r="F8" i="1" s="1"/>
  <c r="J8" i="1" s="1"/>
  <c r="D2" i="1"/>
  <c r="F2" i="1" s="1"/>
  <c r="J2" i="1" s="1"/>
  <c r="D11" i="1"/>
  <c r="F11" i="1" s="1"/>
  <c r="H11" i="1" s="1"/>
  <c r="D13" i="1"/>
  <c r="F13" i="1" s="1"/>
  <c r="J13" i="1" s="1"/>
  <c r="D5" i="1"/>
  <c r="F5" i="1" s="1"/>
  <c r="J5" i="1" s="1"/>
  <c r="D6" i="1"/>
  <c r="F6" i="1" s="1"/>
  <c r="J6" i="1" s="1"/>
  <c r="D4" i="1"/>
  <c r="F4" i="1" s="1"/>
  <c r="J4" i="1" s="1"/>
  <c r="D3" i="1"/>
  <c r="F3" i="1" s="1"/>
  <c r="J3" i="1" s="1"/>
  <c r="D12" i="1"/>
  <c r="F12" i="1" s="1"/>
  <c r="J12" i="1" s="1"/>
  <c r="D10" i="1"/>
  <c r="F10" i="1" s="1"/>
  <c r="H10" i="1" s="1"/>
  <c r="D9" i="1"/>
  <c r="F9" i="1" s="1"/>
  <c r="J9" i="1" s="1"/>
  <c r="D7" i="1"/>
  <c r="F7" i="1" s="1"/>
  <c r="J7" i="1" s="1"/>
  <c r="D14" i="1"/>
  <c r="F14" i="1" s="1"/>
  <c r="J11" i="1" l="1"/>
  <c r="J10" i="1"/>
  <c r="K9" i="1"/>
  <c r="H9" i="1"/>
  <c r="H3" i="1"/>
  <c r="H12" i="1"/>
  <c r="K12" i="1"/>
  <c r="H8" i="1"/>
  <c r="K4" i="1"/>
  <c r="H4" i="1"/>
  <c r="H6" i="1"/>
  <c r="K14" i="1"/>
  <c r="H14" i="1"/>
  <c r="K5" i="1"/>
  <c r="H5" i="1"/>
  <c r="H13" i="1"/>
  <c r="H7" i="1"/>
  <c r="H2" i="1"/>
  <c r="K2" i="1"/>
  <c r="K10" i="1"/>
  <c r="K7" i="1"/>
  <c r="H18" i="1" l="1"/>
  <c r="H16" i="1"/>
  <c r="L12" i="1" s="1"/>
  <c r="L4" i="1" l="1"/>
  <c r="L5" i="1"/>
  <c r="L7" i="1"/>
  <c r="L9" i="1"/>
  <c r="L10" i="1"/>
  <c r="L14" i="1"/>
</calcChain>
</file>

<file path=xl/sharedStrings.xml><?xml version="1.0" encoding="utf-8"?>
<sst xmlns="http://schemas.openxmlformats.org/spreadsheetml/2006/main" count="27" uniqueCount="24">
  <si>
    <t>root</t>
  </si>
  <si>
    <t>m2</t>
  </si>
  <si>
    <t>M2</t>
  </si>
  <si>
    <t>m3</t>
  </si>
  <si>
    <t>M3</t>
  </si>
  <si>
    <t>P4</t>
  </si>
  <si>
    <t>tt</t>
  </si>
  <si>
    <t>P5</t>
  </si>
  <si>
    <t>m6</t>
  </si>
  <si>
    <t>M6</t>
  </si>
  <si>
    <t>m7</t>
  </si>
  <si>
    <t>M7</t>
  </si>
  <si>
    <t>8va</t>
  </si>
  <si>
    <t>interval</t>
  </si>
  <si>
    <t>ET frequency</t>
  </si>
  <si>
    <t>ET cents</t>
  </si>
  <si>
    <t>5-limit tuning ratio</t>
  </si>
  <si>
    <t>opt2</t>
  </si>
  <si>
    <t>5-limit tuning cents</t>
  </si>
  <si>
    <t>5-limit freq</t>
  </si>
  <si>
    <t>seven-note average:</t>
  </si>
  <si>
    <t>root triad average:</t>
  </si>
  <si>
    <t>cents difference</t>
  </si>
  <si>
    <t>5-limit freq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</si>
</sst>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" xfId="0" applyNumberFormat="1" applyFill="1" applyBorder="1"/>
    <xf numFmtId="2" fontId="0" fillId="0" borderId="1" xfId="0" applyNumberFormat="1" applyFill="1" applyBorder="1"/>
    <xf numFmtId="2" fontId="0" fillId="0" borderId="0" xfId="0" applyNumberFormat="1" applyFill="1"/>
    <xf numFmtId="2" fontId="0" fillId="0" borderId="0" xfId="0" applyNumberFormat="1"/>
    <xf numFmtId="2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17" sqref="B17"/>
    </sheetView>
  </sheetViews>
  <sheetFormatPr defaultRowHeight="15" x14ac:dyDescent="0.25"/>
  <cols>
    <col min="1" max="1" width="7.85546875" style="6" bestFit="1" customWidth="1"/>
    <col min="2" max="2" width="12.42578125" customWidth="1"/>
    <col min="3" max="3" width="8.140625" customWidth="1"/>
    <col min="4" max="4" width="17.85546875" customWidth="1"/>
    <col min="5" max="5" width="6.5703125" bestFit="1" customWidth="1"/>
    <col min="6" max="6" width="18.42578125" customWidth="1"/>
    <col min="7" max="7" width="7.5703125" customWidth="1"/>
    <col min="8" max="8" width="15.5703125" customWidth="1"/>
    <col min="9" max="9" width="6.28515625" customWidth="1"/>
    <col min="10" max="10" width="11" customWidth="1"/>
    <col min="11" max="11" width="16.140625" customWidth="1"/>
    <col min="12" max="12" width="15.5703125" customWidth="1"/>
  </cols>
  <sheetData>
    <row r="1" spans="1:12" s="2" customFormat="1" x14ac:dyDescent="0.25">
      <c r="A1" s="4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17</v>
      </c>
      <c r="H1" s="2" t="s">
        <v>22</v>
      </c>
      <c r="I1" s="2" t="s">
        <v>17</v>
      </c>
      <c r="J1" s="2" t="s">
        <v>19</v>
      </c>
      <c r="K1" s="2" t="s">
        <v>23</v>
      </c>
      <c r="L1" s="2" t="s">
        <v>22</v>
      </c>
    </row>
    <row r="2" spans="1:12" s="1" customFormat="1" x14ac:dyDescent="0.25">
      <c r="A2" s="5" t="s">
        <v>12</v>
      </c>
      <c r="B2" s="8">
        <f>$B$14*2^(C2/1200)</f>
        <v>440</v>
      </c>
      <c r="C2" s="8">
        <v>1200</v>
      </c>
      <c r="D2" s="7">
        <f>2/1</f>
        <v>2</v>
      </c>
      <c r="E2" s="7"/>
      <c r="F2" s="8">
        <f>1200*LOG(D2,2)</f>
        <v>1200</v>
      </c>
      <c r="G2" s="8"/>
      <c r="H2" s="9">
        <f>(F2-$C2)</f>
        <v>0</v>
      </c>
      <c r="I2" s="8"/>
      <c r="J2" s="8">
        <f>$J$14*2^(F2/1200)</f>
        <v>440</v>
      </c>
      <c r="K2" s="8">
        <f>$J$14*2^((F2+4.19)/1200)</f>
        <v>441.06619482105231</v>
      </c>
      <c r="L2" s="8"/>
    </row>
    <row r="3" spans="1:12" s="1" customFormat="1" x14ac:dyDescent="0.25">
      <c r="A3" s="5" t="s">
        <v>11</v>
      </c>
      <c r="B3" s="8">
        <f>$B$14*2^(C3/1200)</f>
        <v>415.30469757994513</v>
      </c>
      <c r="C3" s="8">
        <v>1100</v>
      </c>
      <c r="D3" s="7">
        <f>15/8</f>
        <v>1.875</v>
      </c>
      <c r="E3" s="7"/>
      <c r="F3" s="8">
        <f>1200*LOG(D3,2)</f>
        <v>1088.2687147302222</v>
      </c>
      <c r="G3" s="8"/>
      <c r="H3" s="9">
        <f t="shared" ref="H3:I14" si="0">(F3-$C3)</f>
        <v>-11.7312852697778</v>
      </c>
      <c r="I3" s="8"/>
      <c r="J3" s="8">
        <f>$J$14*2^(F3/1200)</f>
        <v>412.5</v>
      </c>
      <c r="K3" s="8"/>
      <c r="L3" s="8"/>
    </row>
    <row r="4" spans="1:12" s="1" customFormat="1" x14ac:dyDescent="0.25">
      <c r="A4" s="5" t="s">
        <v>10</v>
      </c>
      <c r="B4" s="8">
        <f>$B$14*2^(C4/1200)</f>
        <v>391.99543598174927</v>
      </c>
      <c r="C4" s="8">
        <v>1000</v>
      </c>
      <c r="D4" s="7">
        <f>16/9</f>
        <v>1.7777777777777777</v>
      </c>
      <c r="E4" s="7">
        <f>9/5</f>
        <v>1.8</v>
      </c>
      <c r="F4" s="8">
        <f>1200*LOG(D4,2)</f>
        <v>996.08999826922513</v>
      </c>
      <c r="G4" s="8">
        <f>1200*LOG(E4,2)</f>
        <v>1017.5962878659401</v>
      </c>
      <c r="H4" s="11">
        <f t="shared" si="0"/>
        <v>-3.9100017307748658</v>
      </c>
      <c r="I4" s="8">
        <f t="shared" si="0"/>
        <v>17.596287865940099</v>
      </c>
      <c r="J4" s="8">
        <f>$J$14*2^(F4/1200)</f>
        <v>391.11111111111109</v>
      </c>
      <c r="K4" s="8">
        <f>$J$14*2^((F4+4.19)/1200)</f>
        <v>392.05883984093538</v>
      </c>
      <c r="L4" s="8">
        <f>H4-$H$16</f>
        <v>0.27965157432768706</v>
      </c>
    </row>
    <row r="5" spans="1:12" s="1" customFormat="1" x14ac:dyDescent="0.25">
      <c r="A5" s="5" t="s">
        <v>9</v>
      </c>
      <c r="B5" s="8">
        <f>$B$14*2^(C5/1200)</f>
        <v>369.9944227116344</v>
      </c>
      <c r="C5" s="8">
        <v>900</v>
      </c>
      <c r="D5" s="7">
        <f>5/3</f>
        <v>1.6666666666666667</v>
      </c>
      <c r="E5" s="7"/>
      <c r="F5" s="8">
        <f>1200*LOG(D5,2)</f>
        <v>884.35871299944745</v>
      </c>
      <c r="G5" s="8"/>
      <c r="H5" s="11">
        <f t="shared" si="0"/>
        <v>-15.641287000552552</v>
      </c>
      <c r="I5" s="8"/>
      <c r="J5" s="8">
        <f>$J$14*2^(F5/1200)</f>
        <v>366.66666666666669</v>
      </c>
      <c r="K5" s="8">
        <f>$J$14*2^((F5+4.19)/1200)</f>
        <v>367.55516235087697</v>
      </c>
      <c r="L5" s="8">
        <f>H5-$H$16</f>
        <v>-11.451633695449999</v>
      </c>
    </row>
    <row r="6" spans="1:12" s="1" customFormat="1" x14ac:dyDescent="0.25">
      <c r="A6" s="5" t="s">
        <v>8</v>
      </c>
      <c r="B6" s="8">
        <f>$B$14*2^(C6/1200)</f>
        <v>349.22823143300388</v>
      </c>
      <c r="C6" s="8">
        <v>800</v>
      </c>
      <c r="D6" s="7">
        <f>8/5</f>
        <v>1.6</v>
      </c>
      <c r="E6" s="7"/>
      <c r="F6" s="8">
        <f>1200*LOG(D6,2)</f>
        <v>813.68628613516535</v>
      </c>
      <c r="G6" s="8"/>
      <c r="H6" s="9">
        <f t="shared" si="0"/>
        <v>13.686286135165346</v>
      </c>
      <c r="I6" s="8"/>
      <c r="J6" s="8">
        <f>$J$14*2^(F6/1200)</f>
        <v>352</v>
      </c>
      <c r="K6" s="8"/>
      <c r="L6" s="8"/>
    </row>
    <row r="7" spans="1:12" s="1" customFormat="1" x14ac:dyDescent="0.25">
      <c r="A7" s="5" t="s">
        <v>7</v>
      </c>
      <c r="B7" s="8">
        <f>$B$14*2^(C7/1200)</f>
        <v>329.62755691286992</v>
      </c>
      <c r="C7" s="8">
        <v>700</v>
      </c>
      <c r="D7" s="7">
        <f>3/2</f>
        <v>1.5</v>
      </c>
      <c r="E7" s="7"/>
      <c r="F7" s="8">
        <f>1200*LOG(D7,2)</f>
        <v>701.95500086538743</v>
      </c>
      <c r="G7" s="8"/>
      <c r="H7" s="11">
        <f t="shared" si="0"/>
        <v>1.9550008653874329</v>
      </c>
      <c r="I7" s="8"/>
      <c r="J7" s="8">
        <f>$J$14*2^(F7/1200)</f>
        <v>330</v>
      </c>
      <c r="K7" s="8">
        <f>$J$14*2^((F7+4.19)/1200)</f>
        <v>330.79964611578924</v>
      </c>
      <c r="L7" s="8">
        <f>H7-$H$16</f>
        <v>6.1446541704899857</v>
      </c>
    </row>
    <row r="8" spans="1:12" s="1" customFormat="1" x14ac:dyDescent="0.25">
      <c r="A8" s="5" t="s">
        <v>6</v>
      </c>
      <c r="B8" s="8">
        <f>$B$14*2^(C8/1200)</f>
        <v>311.12698372208092</v>
      </c>
      <c r="C8" s="8">
        <v>600</v>
      </c>
      <c r="D8" s="7">
        <f>45/32</f>
        <v>1.40625</v>
      </c>
      <c r="E8" s="7">
        <f>64/45</f>
        <v>1.4222222222222223</v>
      </c>
      <c r="F8" s="8">
        <f>1200*LOG(D8,2)</f>
        <v>590.22371559560963</v>
      </c>
      <c r="G8" s="8">
        <f>1200*LOG(E8,2)</f>
        <v>609.77628440439037</v>
      </c>
      <c r="H8" s="9">
        <f t="shared" si="0"/>
        <v>-9.7762844043903669</v>
      </c>
      <c r="I8" s="8">
        <f t="shared" si="0"/>
        <v>9.7762844043903669</v>
      </c>
      <c r="J8" s="8">
        <f>$J$14*2^(F8/1200)</f>
        <v>309.375</v>
      </c>
      <c r="K8" s="8"/>
      <c r="L8" s="8"/>
    </row>
    <row r="9" spans="1:12" s="1" customFormat="1" x14ac:dyDescent="0.25">
      <c r="A9" s="5" t="s">
        <v>5</v>
      </c>
      <c r="B9" s="8">
        <f>$B$14*2^(C9/1200)</f>
        <v>293.66476791740757</v>
      </c>
      <c r="C9" s="8">
        <v>500</v>
      </c>
      <c r="D9" s="7">
        <f>4/3</f>
        <v>1.3333333333333333</v>
      </c>
      <c r="E9" s="7"/>
      <c r="F9" s="8">
        <f>1200*LOG(D9,2)</f>
        <v>498.04499913461245</v>
      </c>
      <c r="G9" s="8"/>
      <c r="H9" s="11">
        <f t="shared" si="0"/>
        <v>-1.9550008653875466</v>
      </c>
      <c r="I9" s="8"/>
      <c r="J9" s="8">
        <f>$J$14*2^(F9/1200)</f>
        <v>293.33333333333331</v>
      </c>
      <c r="K9" s="8">
        <f>$J$14*2^((F9+4.19)/1200)</f>
        <v>294.04412988070152</v>
      </c>
      <c r="L9" s="8">
        <f>H9-$H$16</f>
        <v>2.2346524397150063</v>
      </c>
    </row>
    <row r="10" spans="1:12" s="1" customFormat="1" x14ac:dyDescent="0.25">
      <c r="A10" s="5" t="s">
        <v>4</v>
      </c>
      <c r="B10" s="8">
        <f>$B$14*2^(C10/1200)</f>
        <v>277.18263097687208</v>
      </c>
      <c r="C10" s="8">
        <v>400</v>
      </c>
      <c r="D10" s="7">
        <f>5/4</f>
        <v>1.25</v>
      </c>
      <c r="E10" s="7"/>
      <c r="F10" s="8">
        <f>1200*LOG(D10,2)</f>
        <v>386.31371386483482</v>
      </c>
      <c r="G10" s="8"/>
      <c r="H10" s="11">
        <f t="shared" si="0"/>
        <v>-13.686286135165176</v>
      </c>
      <c r="I10" s="8"/>
      <c r="J10" s="8">
        <f>$J$14*2^(F10/1200)</f>
        <v>275</v>
      </c>
      <c r="K10" s="8">
        <f>$J$14*2^((F10+4.19)/1200)</f>
        <v>275.66637176315771</v>
      </c>
      <c r="L10" s="8">
        <f>H10-$H$16</f>
        <v>-9.496632830062623</v>
      </c>
    </row>
    <row r="11" spans="1:12" s="1" customFormat="1" x14ac:dyDescent="0.25">
      <c r="A11" s="5" t="s">
        <v>3</v>
      </c>
      <c r="B11" s="8">
        <f>$B$14*2^(C11/1200)</f>
        <v>261.62556530059862</v>
      </c>
      <c r="C11" s="8">
        <v>300</v>
      </c>
      <c r="D11" s="7">
        <f>6/5</f>
        <v>1.2</v>
      </c>
      <c r="E11" s="7"/>
      <c r="F11" s="8">
        <f>1200*LOG(D11,2)</f>
        <v>315.64128700055255</v>
      </c>
      <c r="G11" s="8"/>
      <c r="H11" s="9">
        <f t="shared" si="0"/>
        <v>15.641287000552552</v>
      </c>
      <c r="I11" s="8"/>
      <c r="J11" s="8">
        <f>$J$14*2^(F11/1200)</f>
        <v>264</v>
      </c>
      <c r="K11" s="8"/>
      <c r="L11" s="8"/>
    </row>
    <row r="12" spans="1:12" s="1" customFormat="1" x14ac:dyDescent="0.25">
      <c r="A12" s="5" t="s">
        <v>2</v>
      </c>
      <c r="B12" s="8">
        <f>$B$14*2^(C12/1200)</f>
        <v>246.94165062806206</v>
      </c>
      <c r="C12" s="8">
        <v>200</v>
      </c>
      <c r="D12" s="7">
        <f>9/8</f>
        <v>1.125</v>
      </c>
      <c r="E12" s="7">
        <f>10/9</f>
        <v>1.1111111111111112</v>
      </c>
      <c r="F12" s="8">
        <f>1200*LOG(D12,2)</f>
        <v>203.91000173077484</v>
      </c>
      <c r="G12" s="8">
        <f>1200*LOG(E12,2)</f>
        <v>182.40371213406007</v>
      </c>
      <c r="H12" s="11">
        <f t="shared" si="0"/>
        <v>3.9100017307748374</v>
      </c>
      <c r="I12" s="8">
        <f t="shared" si="0"/>
        <v>-17.596287865939928</v>
      </c>
      <c r="J12" s="8">
        <f>$J$14*2^(F12/1200)</f>
        <v>247.5</v>
      </c>
      <c r="K12" s="8">
        <f>$J$14*2^((F12+4.19)/1200)</f>
        <v>248.09973458684192</v>
      </c>
      <c r="L12" s="8">
        <f>H12-$H$16</f>
        <v>8.0996550358773902</v>
      </c>
    </row>
    <row r="13" spans="1:12" s="1" customFormat="1" x14ac:dyDescent="0.25">
      <c r="A13" s="5" t="s">
        <v>1</v>
      </c>
      <c r="B13" s="8">
        <f>$B$14*2^(C13/1200)</f>
        <v>233.08188075904496</v>
      </c>
      <c r="C13" s="8">
        <v>100</v>
      </c>
      <c r="D13" s="7">
        <f>16/15</f>
        <v>1.0666666666666667</v>
      </c>
      <c r="E13" s="7"/>
      <c r="F13" s="8">
        <f>1200*LOG(D13,2)</f>
        <v>111.73128526977776</v>
      </c>
      <c r="G13" s="8"/>
      <c r="H13" s="9">
        <f t="shared" si="0"/>
        <v>11.731285269777757</v>
      </c>
      <c r="I13" s="8"/>
      <c r="J13" s="8">
        <f>$J$14*2^(F13/1200)</f>
        <v>234.66666666666666</v>
      </c>
      <c r="K13" s="8"/>
      <c r="L13" s="8"/>
    </row>
    <row r="14" spans="1:12" s="1" customFormat="1" x14ac:dyDescent="0.25">
      <c r="A14" s="5" t="s">
        <v>0</v>
      </c>
      <c r="B14" s="8">
        <v>220</v>
      </c>
      <c r="C14" s="8">
        <v>0</v>
      </c>
      <c r="D14" s="7">
        <f>1</f>
        <v>1</v>
      </c>
      <c r="E14" s="7"/>
      <c r="F14" s="8">
        <f>1200*LOG(D14,2)</f>
        <v>0</v>
      </c>
      <c r="G14" s="8"/>
      <c r="H14" s="11">
        <f t="shared" si="0"/>
        <v>0</v>
      </c>
      <c r="I14" s="8"/>
      <c r="J14" s="8">
        <v>220</v>
      </c>
      <c r="K14" s="8">
        <f>$J$14*2^((F14+4.19)/1200)</f>
        <v>220.53309741052615</v>
      </c>
      <c r="L14" s="8">
        <f>H14-$H$16</f>
        <v>4.1896533051025528</v>
      </c>
    </row>
    <row r="16" spans="1:12" x14ac:dyDescent="0.25">
      <c r="G16" s="3" t="s">
        <v>20</v>
      </c>
      <c r="H16" s="10">
        <f>AVERAGE(H14,H12,H10,H9,H7,H5,H4)</f>
        <v>-4.1896533051025528</v>
      </c>
    </row>
    <row r="17" spans="7:8" x14ac:dyDescent="0.25">
      <c r="H17" s="10"/>
    </row>
    <row r="18" spans="7:8" x14ac:dyDescent="0.25">
      <c r="G18" s="3" t="s">
        <v>21</v>
      </c>
      <c r="H18" s="10">
        <f>AVERAGE(H14,H10,H7)</f>
        <v>-3.9104284232592477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Tech</dc:creator>
  <cp:lastModifiedBy>Virginia Tech</cp:lastModifiedBy>
  <dcterms:created xsi:type="dcterms:W3CDTF">2016-05-20T12:14:02Z</dcterms:created>
  <dcterms:modified xsi:type="dcterms:W3CDTF">2016-05-20T15:10:50Z</dcterms:modified>
</cp:coreProperties>
</file>